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Lucio Antonino\Downloads\"/>
    </mc:Choice>
  </mc:AlternateContent>
  <xr:revisionPtr revIDLastSave="0" documentId="13_ncr:1_{150B0D75-B6B4-4A69-ACBA-18CC130E47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NU INICIAL" sheetId="5" r:id="rId1"/>
    <sheet name="INSS E IRRF (EMPREGADO)" sheetId="3" r:id="rId2"/>
    <sheet name="INSS E IRRF (SÓCIO - AUTÔNOMO)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E9" i="3" s="1"/>
  <c r="F9" i="3" l="1"/>
  <c r="E10" i="3"/>
  <c r="F10" i="3" s="1"/>
  <c r="F8" i="3"/>
  <c r="E11" i="3" l="1"/>
  <c r="F11" i="3" s="1"/>
  <c r="F12" i="3" s="1"/>
  <c r="F12" i="4"/>
  <c r="K19" i="4" l="1"/>
  <c r="K18" i="4"/>
  <c r="F10" i="4"/>
  <c r="F9" i="4"/>
  <c r="F11" i="4"/>
  <c r="K18" i="3"/>
  <c r="K19" i="3"/>
  <c r="K20" i="4" l="1"/>
  <c r="L24" i="4" s="1"/>
  <c r="F8" i="4"/>
  <c r="K20" i="3"/>
  <c r="L27" i="3" s="1"/>
  <c r="E20" i="3" l="1"/>
  <c r="L25" i="4"/>
  <c r="L26" i="4"/>
  <c r="L27" i="4"/>
  <c r="E20" i="4"/>
  <c r="F13" i="4"/>
  <c r="L25" i="3"/>
  <c r="L26" i="3"/>
  <c r="L24" i="3"/>
  <c r="L28" i="4" l="1"/>
  <c r="F24" i="4"/>
  <c r="F27" i="4"/>
  <c r="F26" i="4"/>
  <c r="F25" i="4"/>
  <c r="L28" i="3"/>
  <c r="F13" i="3"/>
  <c r="F24" i="3"/>
  <c r="F28" i="4" l="1"/>
  <c r="E31" i="4" s="1"/>
  <c r="F31" i="4" s="1"/>
  <c r="F26" i="3"/>
  <c r="F27" i="3"/>
  <c r="F25" i="3"/>
  <c r="K38" i="4" l="1"/>
  <c r="K36" i="4"/>
  <c r="F28" i="3"/>
  <c r="E31" i="3" l="1"/>
  <c r="F31" i="3" s="1"/>
  <c r="K36" i="3" s="1"/>
  <c r="K3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E20" authorId="0" shapeId="0" xr:uid="{FAEDF6FE-E68E-41C8-AB0A-1E726AD3E2FC}">
      <text>
        <r>
          <rPr>
            <b/>
            <sz val="9"/>
            <color indexed="81"/>
            <rFont val="Segoe UI"/>
            <family val="2"/>
          </rPr>
          <t xml:space="preserve">VALOR DA BASE = REMUNERAÇÃO - DESC. LEGAIS
</t>
        </r>
        <r>
          <rPr>
            <sz val="9"/>
            <color indexed="81"/>
            <rFont val="Segoe UI"/>
            <family val="2"/>
          </rPr>
          <t>Remuneração/Base da Contribuição Previdenciária
(-) INSS
(-) Dependentes conforme a quantidade</t>
        </r>
      </text>
    </comment>
    <comment ref="K20" authorId="0" shapeId="0" xr:uid="{92BE4E69-A9E0-4D41-B0FE-910ACC994C77}">
      <text>
        <r>
          <rPr>
            <b/>
            <sz val="9"/>
            <color indexed="81"/>
            <rFont val="Segoe UI"/>
            <family val="2"/>
          </rPr>
          <t xml:space="preserve">VALOR DA BASE = REMUNERAÇÃO - R$607,20
</t>
        </r>
        <r>
          <rPr>
            <sz val="9"/>
            <color indexed="81"/>
            <rFont val="Segoe UI"/>
            <family val="2"/>
          </rPr>
          <t>Remuneração/Base da Contribuição Previdenciária
(-) R$607,20 (25% da 1ª faixa da tabela do IRRF)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E20" authorId="0" shapeId="0" xr:uid="{10C827EE-FD65-424B-BE4D-D64B50EB873C}">
      <text>
        <r>
          <rPr>
            <b/>
            <sz val="9"/>
            <color indexed="81"/>
            <rFont val="Segoe UI"/>
            <family val="2"/>
          </rPr>
          <t xml:space="preserve">VALOR DA BASE:
</t>
        </r>
        <r>
          <rPr>
            <sz val="9"/>
            <color indexed="81"/>
            <rFont val="Segoe UI"/>
            <family val="2"/>
          </rPr>
          <t xml:space="preserve">Remuneração/Base da Contribuição Previdenciária
(-) INSS
(-) Dependentes conforme a quantidade
</t>
        </r>
      </text>
    </comment>
    <comment ref="K20" authorId="0" shapeId="0" xr:uid="{801C0279-F686-458A-8AEF-483D9704C609}">
      <text>
        <r>
          <rPr>
            <b/>
            <sz val="9"/>
            <color indexed="81"/>
            <rFont val="Segoe UI"/>
            <family val="2"/>
          </rPr>
          <t xml:space="preserve">VALOR DA BASE = REMUNERAÇÃO - R$607,20
</t>
        </r>
        <r>
          <rPr>
            <sz val="9"/>
            <color indexed="81"/>
            <rFont val="Segoe UI"/>
            <family val="2"/>
          </rPr>
          <t>Remuneração/Base da Contribuição Previdenciária
(-) R$607,20 (25% da 1ª faixa da tabela do IRRF)</t>
        </r>
      </text>
    </comment>
  </commentList>
</comments>
</file>

<file path=xl/sharedStrings.xml><?xml version="1.0" encoding="utf-8"?>
<sst xmlns="http://schemas.openxmlformats.org/spreadsheetml/2006/main" count="76" uniqueCount="34">
  <si>
    <t>Inicial</t>
  </si>
  <si>
    <t>Final</t>
  </si>
  <si>
    <t>Alíquota</t>
  </si>
  <si>
    <t>Valor Faixa</t>
  </si>
  <si>
    <t>Valor</t>
  </si>
  <si>
    <t>Total de Contribuição</t>
  </si>
  <si>
    <t>Dedução</t>
  </si>
  <si>
    <t>Dedução por dependente</t>
  </si>
  <si>
    <t>Quantidade de Dependentes</t>
  </si>
  <si>
    <t>Valor da Base</t>
  </si>
  <si>
    <t>Alíquota Efetiva</t>
  </si>
  <si>
    <t>Base Imposto de Renda (MODO SIMPLIFICADO)</t>
  </si>
  <si>
    <t>Remuneração</t>
  </si>
  <si>
    <t>Dedução 25% s/ 1ª Faixa</t>
  </si>
  <si>
    <t>Base Imposto de Renda (MODO TRADICIONAL)</t>
  </si>
  <si>
    <t>Remuneração/Base Contribuição Previdenciária:</t>
  </si>
  <si>
    <t>Total Desconto de IR (MODO TRADICIONAL)</t>
  </si>
  <si>
    <t>Total Desconto de IR (MODO SIMPLIFICADO)</t>
  </si>
  <si>
    <t>Base IRRF (MODO SIMPLIFICADO)</t>
  </si>
  <si>
    <t>MELHOR OPÇÃO DE DESCONTO</t>
  </si>
  <si>
    <t>Total de Contribuição (Valor do INSS)</t>
  </si>
  <si>
    <t>SELECIONE O TIPO DE CÁLCULO:</t>
  </si>
  <si>
    <r>
      <t xml:space="preserve">DEMONSTRATIVO DE CÁLCULO DO INSS </t>
    </r>
    <r>
      <rPr>
        <b/>
        <sz val="14"/>
        <color rgb="FFFFFF00"/>
        <rFont val="Calibri"/>
        <family val="2"/>
        <scheme val="minor"/>
      </rPr>
      <t>(01/2026)</t>
    </r>
  </si>
  <si>
    <r>
      <t xml:space="preserve">DEMONSTRATIVO DE CÁLCULO DO IMPOSTO DE RENDA (TRADICIONAL E SIMPLIFICADO) - </t>
    </r>
    <r>
      <rPr>
        <b/>
        <sz val="14"/>
        <color rgb="FFFFFF00"/>
        <rFont val="Calibri"/>
        <family val="2"/>
        <scheme val="minor"/>
      </rPr>
      <t>(01/2026)</t>
    </r>
  </si>
  <si>
    <r>
      <t xml:space="preserve">DEMONSTRATIVO DE CÁLCULO DO IMPOSTO DE RENDA (APLICAÇÃO DO REDUTOR) - </t>
    </r>
    <r>
      <rPr>
        <b/>
        <sz val="14"/>
        <color rgb="FFFFFF00"/>
        <rFont val="Calibri"/>
        <family val="2"/>
        <scheme val="minor"/>
      </rPr>
      <t>(01/2026)</t>
    </r>
  </si>
  <si>
    <t>R$ 978,62 – (0,133145 × renda mensal)</t>
  </si>
  <si>
    <t>Sem redução</t>
  </si>
  <si>
    <t>Tebela de Redução do IRRF (2026)</t>
  </si>
  <si>
    <t>Base IRRF (MODO TRADICIONAL - Descontos Legais)</t>
  </si>
  <si>
    <t>VALOR A SER DESCONTADO DE IRRF</t>
  </si>
  <si>
    <r>
      <t xml:space="preserve">DEMONSTRATIVO DE CÁLCULO DO INSS  </t>
    </r>
    <r>
      <rPr>
        <b/>
        <sz val="14"/>
        <color rgb="FFFFFF00"/>
        <rFont val="Calibri"/>
        <family val="2"/>
        <scheme val="minor"/>
      </rPr>
      <t>(01/2026)</t>
    </r>
  </si>
  <si>
    <r>
      <t xml:space="preserve">DEMONSTRATIVO DE CÁLCULO DO IMPOSTO DE RENDA (TRADICIONAL E SIMPLIFICADO) - </t>
    </r>
    <r>
      <rPr>
        <b/>
        <sz val="14"/>
        <color rgb="FFFFFF00"/>
        <rFont val="Calibri"/>
        <family val="2"/>
        <scheme val="minor"/>
      </rPr>
      <t xml:space="preserve"> (01/2026)</t>
    </r>
  </si>
  <si>
    <t>PLANILHA DE SIMULAÇÃO DE CÁLCULO DE INSS E IRRF (2026) PARA TREINAMENTO</t>
  </si>
  <si>
    <t>VALOR DO "REDUTOR"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</si>
</sst>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.000%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9" fontId="0" fillId="0" borderId="0" xfId="0" applyNumberFormat="1"/>
    <xf numFmtId="165" fontId="0" fillId="3" borderId="1" xfId="2" applyNumberFormat="1" applyFont="1" applyFill="1" applyBorder="1"/>
    <xf numFmtId="0" fontId="2" fillId="0" borderId="0" xfId="0" applyFont="1"/>
    <xf numFmtId="0" fontId="0" fillId="0" borderId="0" xfId="0" applyAlignment="1">
      <alignment horizontal="left"/>
    </xf>
    <xf numFmtId="164" fontId="0" fillId="2" borderId="1" xfId="0" applyNumberFormat="1" applyFill="1" applyBorder="1"/>
    <xf numFmtId="10" fontId="0" fillId="2" borderId="1" xfId="2" applyNumberFormat="1" applyFont="1" applyFill="1" applyBorder="1"/>
    <xf numFmtId="44" fontId="0" fillId="2" borderId="1" xfId="1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2" applyNumberFormat="1" applyFont="1" applyFill="1" applyBorder="1"/>
    <xf numFmtId="164" fontId="5" fillId="7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vertical="center"/>
    </xf>
    <xf numFmtId="44" fontId="9" fillId="12" borderId="9" xfId="1" applyFont="1" applyFill="1" applyBorder="1"/>
    <xf numFmtId="0" fontId="13" fillId="0" borderId="0" xfId="0" applyFont="1"/>
    <xf numFmtId="0" fontId="14" fillId="0" borderId="0" xfId="0" applyFont="1"/>
    <xf numFmtId="166" fontId="0" fillId="0" borderId="0" xfId="0" applyNumberFormat="1"/>
    <xf numFmtId="164" fontId="0" fillId="13" borderId="1" xfId="0" applyNumberFormat="1" applyFill="1" applyBorder="1"/>
    <xf numFmtId="10" fontId="0" fillId="13" borderId="1" xfId="2" applyNumberFormat="1" applyFont="1" applyFill="1" applyBorder="1"/>
    <xf numFmtId="0" fontId="10" fillId="5" borderId="1" xfId="0" applyFont="1" applyFill="1" applyBorder="1" applyAlignment="1">
      <alignment horizontal="center"/>
    </xf>
    <xf numFmtId="44" fontId="0" fillId="0" borderId="0" xfId="1" applyFont="1"/>
    <xf numFmtId="44" fontId="15" fillId="0" borderId="0" xfId="1" applyFont="1"/>
    <xf numFmtId="44" fontId="0" fillId="0" borderId="1" xfId="1" applyFont="1" applyBorder="1"/>
    <xf numFmtId="0" fontId="16" fillId="0" borderId="0" xfId="0" applyFont="1"/>
    <xf numFmtId="44" fontId="1" fillId="0" borderId="1" xfId="1" applyFont="1" applyBorder="1" applyAlignment="1"/>
    <xf numFmtId="44" fontId="2" fillId="0" borderId="3" xfId="1" applyFont="1" applyBorder="1" applyAlignment="1"/>
    <xf numFmtId="44" fontId="0" fillId="0" borderId="13" xfId="1" applyFont="1" applyBorder="1"/>
    <xf numFmtId="44" fontId="17" fillId="0" borderId="5" xfId="1" applyFont="1" applyBorder="1" applyAlignment="1">
      <alignment horizontal="left"/>
    </xf>
    <xf numFmtId="44" fontId="17" fillId="0" borderId="11" xfId="1" applyFont="1" applyBorder="1" applyAlignment="1"/>
    <xf numFmtId="0" fontId="0" fillId="0" borderId="2" xfId="0" applyBorder="1"/>
    <xf numFmtId="0" fontId="4" fillId="9" borderId="6" xfId="0" applyFont="1" applyFill="1" applyBorder="1" applyAlignment="1">
      <alignment horizontal="center"/>
    </xf>
    <xf numFmtId="44" fontId="19" fillId="15" borderId="6" xfId="0" applyNumberFormat="1" applyFont="1" applyFill="1" applyBorder="1"/>
    <xf numFmtId="164" fontId="3" fillId="17" borderId="1" xfId="0" applyNumberFormat="1" applyFont="1" applyFill="1" applyBorder="1"/>
    <xf numFmtId="164" fontId="2" fillId="13" borderId="1" xfId="0" applyNumberFormat="1" applyFont="1" applyFill="1" applyBorder="1"/>
    <xf numFmtId="0" fontId="6" fillId="16" borderId="7" xfId="0" applyFont="1" applyFill="1" applyBorder="1" applyAlignment="1">
      <alignment horizontal="center"/>
    </xf>
    <xf numFmtId="0" fontId="6" fillId="16" borderId="8" xfId="0" applyFont="1" applyFill="1" applyBorder="1" applyAlignment="1">
      <alignment horizontal="center"/>
    </xf>
    <xf numFmtId="2" fontId="0" fillId="0" borderId="10" xfId="0" applyNumberFormat="1" applyBorder="1" applyAlignment="1">
      <alignment horizontal="left"/>
    </xf>
    <xf numFmtId="2" fontId="0" fillId="0" borderId="12" xfId="0" applyNumberFormat="1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0" fillId="0" borderId="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44" fontId="3" fillId="14" borderId="1" xfId="1" applyFont="1" applyFill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1" fontId="1" fillId="0" borderId="2" xfId="1" applyNumberFormat="1" applyFont="1" applyBorder="1" applyAlignment="1">
      <alignment horizontal="right"/>
    </xf>
    <xf numFmtId="1" fontId="1" fillId="0" borderId="3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0" fontId="10" fillId="10" borderId="7" xfId="0" applyFont="1" applyFill="1" applyBorder="1" applyAlignment="1">
      <alignment horizontal="center"/>
    </xf>
    <xf numFmtId="0" fontId="10" fillId="10" borderId="8" xfId="0" applyFont="1" applyFill="1" applyBorder="1" applyAlignment="1">
      <alignment horizontal="center"/>
    </xf>
    <xf numFmtId="164" fontId="3" fillId="14" borderId="1" xfId="1" applyNumberFormat="1" applyFont="1" applyFill="1" applyBorder="1" applyAlignment="1">
      <alignment horizontal="center"/>
    </xf>
    <xf numFmtId="0" fontId="6" fillId="11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18" borderId="1" xfId="0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/>
    </xf>
    <xf numFmtId="44" fontId="9" fillId="17" borderId="1" xfId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INSS E IRRF (S&#211;CIO - AUT&#212;NOMO)'!A1"/><Relationship Id="rId1" Type="http://schemas.openxmlformats.org/officeDocument/2006/relationships/hyperlink" Target="#'INSS e IRRF (EMPREGAD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online.dpead.com.br" TargetMode="External"/><Relationship Id="rId1" Type="http://schemas.openxmlformats.org/officeDocument/2006/relationships/hyperlink" Target="#'MENU INICIAL'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online.dpead.com.br" TargetMode="External"/><Relationship Id="rId2" Type="http://schemas.openxmlformats.org/officeDocument/2006/relationships/image" Target="../media/image3.gif"/><Relationship Id="rId1" Type="http://schemas.openxmlformats.org/officeDocument/2006/relationships/hyperlink" Target="#'MENU INICIAL'!A1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8</xdr:row>
      <xdr:rowOff>12700</xdr:rowOff>
    </xdr:from>
    <xdr:to>
      <xdr:col>6</xdr:col>
      <xdr:colOff>44450</xdr:colOff>
      <xdr:row>13</xdr:row>
      <xdr:rowOff>133350</xdr:rowOff>
    </xdr:to>
    <xdr:sp macro="" textlink="">
      <xdr:nvSpPr>
        <xdr:cNvPr id="2" name="Retângulo: Bisel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366DED-6411-44A8-8B04-55CAFB7AEB39}"/>
            </a:ext>
          </a:extLst>
        </xdr:cNvPr>
        <xdr:cNvSpPr/>
      </xdr:nvSpPr>
      <xdr:spPr>
        <a:xfrm>
          <a:off x="615950" y="1606550"/>
          <a:ext cx="3086100" cy="10414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Arial" panose="020B0604020202020204" pitchFamily="34" charset="0"/>
              <a:cs typeface="Arial" panose="020B0604020202020204" pitchFamily="34" charset="0"/>
            </a:rPr>
            <a:t>EMPREGADOS -</a:t>
          </a:r>
          <a:r>
            <a:rPr lang="pt-BR" sz="1800" b="1" baseline="0">
              <a:latin typeface="Arial" panose="020B0604020202020204" pitchFamily="34" charset="0"/>
              <a:cs typeface="Arial" panose="020B0604020202020204" pitchFamily="34" charset="0"/>
            </a:rPr>
            <a:t> CLT</a:t>
          </a:r>
          <a:endParaRPr lang="pt-BR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577850</xdr:colOff>
      <xdr:row>8</xdr:row>
      <xdr:rowOff>19050</xdr:rowOff>
    </xdr:from>
    <xdr:to>
      <xdr:col>12</xdr:col>
      <xdr:colOff>6350</xdr:colOff>
      <xdr:row>13</xdr:row>
      <xdr:rowOff>139700</xdr:rowOff>
    </xdr:to>
    <xdr:sp macro="" textlink="">
      <xdr:nvSpPr>
        <xdr:cNvPr id="3" name="Retângulo: Bisel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4D0928-CCD7-44CB-B385-A17A3CF29FAE}"/>
            </a:ext>
          </a:extLst>
        </xdr:cNvPr>
        <xdr:cNvSpPr/>
      </xdr:nvSpPr>
      <xdr:spPr>
        <a:xfrm>
          <a:off x="4235450" y="1612900"/>
          <a:ext cx="3086100" cy="10414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Arial" panose="020B0604020202020204" pitchFamily="34" charset="0"/>
              <a:cs typeface="Arial" panose="020B0604020202020204" pitchFamily="34" charset="0"/>
            </a:rPr>
            <a:t>SÓCIOS / AUTÔNOMOS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706211</xdr:colOff>
      <xdr:row>1</xdr:row>
      <xdr:rowOff>6803</xdr:rowOff>
    </xdr:from>
    <xdr:to>
      <xdr:col>8</xdr:col>
      <xdr:colOff>136071</xdr:colOff>
      <xdr:row>3</xdr:row>
      <xdr:rowOff>70303</xdr:rowOff>
    </xdr:to>
    <xdr:sp macro="" textlink="">
      <xdr:nvSpPr>
        <xdr:cNvPr id="2" name="Retângulo: Bisel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AFA9F-133C-4169-9669-F2A7E0864EDD}"/>
            </a:ext>
          </a:extLst>
        </xdr:cNvPr>
        <xdr:cNvSpPr/>
      </xdr:nvSpPr>
      <xdr:spPr>
        <a:xfrm>
          <a:off x="5006068" y="108857"/>
          <a:ext cx="1341664" cy="3696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 AO MENU</a:t>
          </a:r>
        </a:p>
      </xdr:txBody>
    </xdr:sp>
    <xdr:clientData/>
  </xdr:twoCellAnchor>
  <xdr:twoCellAnchor editAs="oneCell">
    <xdr:from>
      <xdr:col>8</xdr:col>
      <xdr:colOff>588645</xdr:colOff>
      <xdr:row>1</xdr:row>
      <xdr:rowOff>9526</xdr:rowOff>
    </xdr:from>
    <xdr:to>
      <xdr:col>11</xdr:col>
      <xdr:colOff>841038</xdr:colOff>
      <xdr:row>12</xdr:row>
      <xdr:rowOff>3811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D9F027-9184-CA06-71CC-8B289186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9945" y="114301"/>
          <a:ext cx="3050627" cy="1956435"/>
        </a:xfrm>
        <a:prstGeom prst="rect">
          <a:avLst/>
        </a:prstGeom>
      </xdr:spPr>
    </xdr:pic>
    <xdr:clientData/>
  </xdr:twoCellAnchor>
  <xdr:twoCellAnchor editAs="oneCell">
    <xdr:from>
      <xdr:col>10</xdr:col>
      <xdr:colOff>1036320</xdr:colOff>
      <xdr:row>35</xdr:row>
      <xdr:rowOff>186690</xdr:rowOff>
    </xdr:from>
    <xdr:to>
      <xdr:col>11</xdr:col>
      <xdr:colOff>497416</xdr:colOff>
      <xdr:row>38</xdr:row>
      <xdr:rowOff>100965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B703570-6AE1-8020-FCD7-8A2E3CD0B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0" y="6606540"/>
          <a:ext cx="60198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594360</xdr:colOff>
      <xdr:row>1</xdr:row>
      <xdr:rowOff>11430</xdr:rowOff>
    </xdr:from>
    <xdr:to>
      <xdr:col>8</xdr:col>
      <xdr:colOff>41910</xdr:colOff>
      <xdr:row>3</xdr:row>
      <xdr:rowOff>74930</xdr:rowOff>
    </xdr:to>
    <xdr:sp macro="" textlink="">
      <xdr:nvSpPr>
        <xdr:cNvPr id="6" name="Retângulo: Biselad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F286A-AEB9-44F4-87DA-083A80A890CC}"/>
            </a:ext>
          </a:extLst>
        </xdr:cNvPr>
        <xdr:cNvSpPr/>
      </xdr:nvSpPr>
      <xdr:spPr>
        <a:xfrm>
          <a:off x="5021580" y="118110"/>
          <a:ext cx="1421130" cy="3835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 AO MENU</a:t>
          </a:r>
        </a:p>
      </xdr:txBody>
    </xdr:sp>
    <xdr:clientData/>
  </xdr:twoCellAnchor>
  <xdr:twoCellAnchor>
    <xdr:from>
      <xdr:col>6</xdr:col>
      <xdr:colOff>304800</xdr:colOff>
      <xdr:row>5</xdr:row>
      <xdr:rowOff>0</xdr:rowOff>
    </xdr:from>
    <xdr:to>
      <xdr:col>8</xdr:col>
      <xdr:colOff>275436</xdr:colOff>
      <xdr:row>9</xdr:row>
      <xdr:rowOff>168057</xdr:rowOff>
    </xdr:to>
    <xdr:sp macro="" textlink="">
      <xdr:nvSpPr>
        <xdr:cNvPr id="4" name="CaixaDeTexto 1">
          <a:extLst>
            <a:ext uri="{FF2B5EF4-FFF2-40B4-BE49-F238E27FC236}">
              <a16:creationId xmlns:a16="http://schemas.microsoft.com/office/drawing/2014/main" id="{84E45F4E-2043-B4A8-B71D-ED96B2CC78E5}"/>
            </a:ext>
          </a:extLst>
        </xdr:cNvPr>
        <xdr:cNvSpPr txBox="1"/>
      </xdr:nvSpPr>
      <xdr:spPr>
        <a:xfrm>
          <a:off x="4732020" y="861060"/>
          <a:ext cx="1944216" cy="830997"/>
        </a:xfrm>
        <a:prstGeom prst="rect">
          <a:avLst/>
        </a:prstGeom>
        <a:solidFill>
          <a:srgbClr val="FFC000"/>
        </a:solidFill>
        <a:ln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pt-BR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9pPr>
        </a:lstStyle>
        <a:p>
          <a:pPr algn="ctr"/>
          <a:r>
            <a:rPr lang="pt-BR" sz="24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Sócios e Autônomos</a:t>
          </a:r>
        </a:p>
      </xdr:txBody>
    </xdr:sp>
    <xdr:clientData/>
  </xdr:twoCellAnchor>
  <xdr:twoCellAnchor editAs="oneCell">
    <xdr:from>
      <xdr:col>7</xdr:col>
      <xdr:colOff>260350</xdr:colOff>
      <xdr:row>9</xdr:row>
      <xdr:rowOff>92710</xdr:rowOff>
    </xdr:from>
    <xdr:to>
      <xdr:col>7</xdr:col>
      <xdr:colOff>841375</xdr:colOff>
      <xdr:row>12</xdr:row>
      <xdr:rowOff>159385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ACDDA68-9DEB-4881-AE6C-5125E8AD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30" y="1616710"/>
          <a:ext cx="581025" cy="615315"/>
        </a:xfrm>
        <a:prstGeom prst="rect">
          <a:avLst/>
        </a:prstGeom>
      </xdr:spPr>
    </xdr:pic>
    <xdr:clientData/>
  </xdr:twoCellAnchor>
  <xdr:twoCellAnchor editAs="oneCell">
    <xdr:from>
      <xdr:col>8</xdr:col>
      <xdr:colOff>711554</xdr:colOff>
      <xdr:row>0</xdr:row>
      <xdr:rowOff>94430</xdr:rowOff>
    </xdr:from>
    <xdr:to>
      <xdr:col>11</xdr:col>
      <xdr:colOff>924366</xdr:colOff>
      <xdr:row>11</xdr:row>
      <xdr:rowOff>171594</xdr:rowOff>
    </xdr:to>
    <xdr:pic>
      <xdr:nvPicPr>
        <xdr:cNvPr id="5" name="Imagem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D25594-B169-4E3F-9583-FEF333220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440" y="94430"/>
          <a:ext cx="3029318" cy="1967696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1143289</xdr:colOff>
      <xdr:row>35</xdr:row>
      <xdr:rowOff>139186</xdr:rowOff>
    </xdr:from>
    <xdr:to>
      <xdr:col>11</xdr:col>
      <xdr:colOff>597447</xdr:colOff>
      <xdr:row>38</xdr:row>
      <xdr:rowOff>77079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8809008-FD43-4429-9F12-DD3385C12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4859" y="6698173"/>
          <a:ext cx="601980" cy="598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213B-0B6B-45E2-879C-96B0209AA436}">
  <sheetPr codeName="Planilha3">
    <tabColor theme="1"/>
  </sheetPr>
  <dimension ref="B3:D5"/>
  <sheetViews>
    <sheetView showGridLines="0" tabSelected="1" workbookViewId="0"/>
  </sheetViews>
  <sheetFormatPr defaultRowHeight="14.4" x14ac:dyDescent="0.3"/>
  <sheetData>
    <row r="3" spans="2:4" ht="17.399999999999999" x14ac:dyDescent="0.3">
      <c r="B3" s="22" t="s">
        <v>32</v>
      </c>
      <c r="C3" s="21"/>
      <c r="D3" s="21"/>
    </row>
    <row r="4" spans="2:4" ht="17.399999999999999" x14ac:dyDescent="0.3">
      <c r="B4" s="21"/>
      <c r="C4" s="21"/>
      <c r="D4" s="21"/>
    </row>
    <row r="5" spans="2:4" ht="17.399999999999999" x14ac:dyDescent="0.3">
      <c r="B5" s="21" t="s">
        <v>21</v>
      </c>
      <c r="C5" s="21"/>
      <c r="D5" s="2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2ED5-767B-4BCB-BC87-5CF1666E57BC}">
  <sheetPr codeName="Planilha1">
    <tabColor rgb="FFFFC000"/>
  </sheetPr>
  <dimension ref="B1:L44"/>
  <sheetViews>
    <sheetView showGridLines="0" topLeftCell="A13" zoomScale="90" zoomScaleNormal="90" workbookViewId="0">
      <selection activeCell="B6" sqref="B6"/>
    </sheetView>
  </sheetViews>
  <sheetFormatPr defaultRowHeight="14.4" x14ac:dyDescent="0.3"/>
  <cols>
    <col min="1" max="1" width="3" customWidth="1"/>
    <col min="2" max="2" width="12.6640625" bestFit="1" customWidth="1"/>
    <col min="3" max="3" width="14.109375" bestFit="1" customWidth="1"/>
    <col min="4" max="4" width="10.33203125" bestFit="1" customWidth="1"/>
    <col min="5" max="5" width="13.33203125" customWidth="1"/>
    <col min="6" max="6" width="13.88671875" bestFit="1" customWidth="1"/>
    <col min="7" max="7" width="10.88671875" customWidth="1"/>
    <col min="8" max="8" width="17.88671875" bestFit="1" customWidth="1"/>
    <col min="9" max="9" width="13.88671875" bestFit="1" customWidth="1"/>
    <col min="10" max="10" width="10.33203125" bestFit="1" customWidth="1"/>
    <col min="11" max="11" width="16.6640625" bestFit="1" customWidth="1"/>
    <col min="12" max="12" width="13.88671875" bestFit="1" customWidth="1"/>
  </cols>
  <sheetData>
    <row r="1" spans="2:12" ht="8.4" customHeight="1" x14ac:dyDescent="0.3"/>
    <row r="2" spans="2:12" ht="18.600000000000001" customHeight="1" x14ac:dyDescent="0.35">
      <c r="B2" s="50" t="s">
        <v>22</v>
      </c>
      <c r="C2" s="50"/>
      <c r="D2" s="50"/>
      <c r="E2" s="50"/>
      <c r="F2" s="50"/>
    </row>
    <row r="3" spans="2:12" ht="6.6" customHeight="1" x14ac:dyDescent="0.35">
      <c r="B3" s="18"/>
      <c r="C3" s="18"/>
      <c r="D3" s="18"/>
      <c r="E3" s="18"/>
      <c r="F3" s="18"/>
    </row>
    <row r="4" spans="2:12" ht="20.100000000000001" customHeight="1" x14ac:dyDescent="0.3">
      <c r="B4" s="52" t="s">
        <v>15</v>
      </c>
      <c r="C4" s="52"/>
      <c r="D4" s="52"/>
      <c r="E4" s="52"/>
      <c r="F4" s="52"/>
      <c r="I4" s="19"/>
      <c r="J4" s="19"/>
      <c r="K4" s="19"/>
    </row>
    <row r="5" spans="2:12" x14ac:dyDescent="0.3">
      <c r="B5" s="53">
        <v>7000</v>
      </c>
      <c r="C5" s="53"/>
      <c r="D5" s="53"/>
      <c r="E5" s="53"/>
      <c r="F5" s="53"/>
      <c r="G5" s="3"/>
      <c r="H5" s="4"/>
      <c r="I5" s="19"/>
      <c r="J5" s="19"/>
      <c r="K5" s="19"/>
    </row>
    <row r="6" spans="2:12" ht="9.9" customHeight="1" x14ac:dyDescent="0.3">
      <c r="G6" s="3"/>
      <c r="I6" s="6"/>
      <c r="J6" s="6"/>
      <c r="K6" s="6"/>
    </row>
    <row r="7" spans="2:12" x14ac:dyDescent="0.3">
      <c r="B7" s="15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7"/>
    </row>
    <row r="8" spans="2:12" x14ac:dyDescent="0.3">
      <c r="B8" s="24">
        <v>0</v>
      </c>
      <c r="C8" s="24">
        <v>1621</v>
      </c>
      <c r="D8" s="25">
        <v>7.4999999999999997E-2</v>
      </c>
      <c r="E8" s="2">
        <f>IF(B5&gt;C8,C8-B8,B5)</f>
        <v>1621</v>
      </c>
      <c r="F8" s="2">
        <f>TRUNC(E8*D8,2)</f>
        <v>121.57</v>
      </c>
    </row>
    <row r="9" spans="2:12" x14ac:dyDescent="0.3">
      <c r="B9" s="24">
        <v>1621.01</v>
      </c>
      <c r="C9" s="24">
        <v>2902.84</v>
      </c>
      <c r="D9" s="25">
        <v>0.09</v>
      </c>
      <c r="E9" s="2">
        <f>IF(B5&gt;C9,C9-C8,B5-E8)</f>
        <v>1281.8400000000001</v>
      </c>
      <c r="F9" s="2">
        <f>TRUNC(E9*D9,2)</f>
        <v>115.36</v>
      </c>
      <c r="H9" s="59"/>
      <c r="I9" s="59"/>
    </row>
    <row r="10" spans="2:12" x14ac:dyDescent="0.3">
      <c r="B10" s="24">
        <v>2902.85</v>
      </c>
      <c r="C10" s="24">
        <v>4354.2700000000004</v>
      </c>
      <c r="D10" s="25">
        <v>0.12</v>
      </c>
      <c r="E10" s="2">
        <f>IF(B5&gt;C10,C10-C9,B5-E8-E9)</f>
        <v>1451.4300000000003</v>
      </c>
      <c r="F10" s="2">
        <f>TRUNC(E10*D10,2)</f>
        <v>174.17</v>
      </c>
    </row>
    <row r="11" spans="2:12" x14ac:dyDescent="0.3">
      <c r="B11" s="24">
        <v>4354.28</v>
      </c>
      <c r="C11" s="40">
        <v>8475.5499999999993</v>
      </c>
      <c r="D11" s="25">
        <v>0.14000000000000001</v>
      </c>
      <c r="E11" s="2">
        <f>IF(B5&gt;C11,C11-C10,B5-E8-E9-E10)</f>
        <v>2645.7299999999996</v>
      </c>
      <c r="F11" s="2">
        <f>TRUNC(E11*D11,2)</f>
        <v>370.4</v>
      </c>
    </row>
    <row r="12" spans="2:12" x14ac:dyDescent="0.3">
      <c r="B12" s="60" t="s">
        <v>20</v>
      </c>
      <c r="C12" s="60"/>
      <c r="D12" s="60"/>
      <c r="E12" s="60"/>
      <c r="F12" s="39">
        <f>SUM(F8:F11)</f>
        <v>781.5</v>
      </c>
      <c r="G12" s="3"/>
      <c r="I12" s="6"/>
      <c r="J12" s="3"/>
    </row>
    <row r="13" spans="2:12" x14ac:dyDescent="0.3">
      <c r="B13" s="60" t="s">
        <v>10</v>
      </c>
      <c r="C13" s="60"/>
      <c r="D13" s="60"/>
      <c r="E13" s="60"/>
      <c r="F13" s="5">
        <f>F12/B5</f>
        <v>0.11164285714285714</v>
      </c>
      <c r="G13" s="3"/>
      <c r="I13" s="7"/>
      <c r="J13" s="3"/>
    </row>
    <row r="14" spans="2:12" ht="18" customHeight="1" x14ac:dyDescent="0.3">
      <c r="B14" s="12"/>
      <c r="C14" s="12"/>
      <c r="D14" s="12"/>
      <c r="E14" s="12"/>
      <c r="F14" s="13"/>
      <c r="G14" s="3"/>
      <c r="I14" s="7"/>
      <c r="J14" s="3"/>
    </row>
    <row r="15" spans="2:12" ht="24" customHeight="1" x14ac:dyDescent="0.3">
      <c r="B15" s="48" t="s">
        <v>23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spans="2:12" ht="6.9" customHeight="1" x14ac:dyDescent="0.3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2:12" ht="19.5" customHeight="1" x14ac:dyDescent="0.3">
      <c r="B17" s="61" t="s">
        <v>28</v>
      </c>
      <c r="C17" s="61"/>
      <c r="D17" s="61"/>
      <c r="E17" s="61"/>
      <c r="F17" s="61"/>
      <c r="H17" s="61" t="s">
        <v>18</v>
      </c>
      <c r="I17" s="61"/>
      <c r="J17" s="61"/>
      <c r="K17" s="61"/>
      <c r="L17" s="61"/>
    </row>
    <row r="18" spans="2:12" x14ac:dyDescent="0.3">
      <c r="B18" s="54" t="s">
        <v>8</v>
      </c>
      <c r="C18" s="54"/>
      <c r="D18" s="54"/>
      <c r="E18" s="62">
        <v>1</v>
      </c>
      <c r="F18" s="63"/>
      <c r="H18" s="54" t="s">
        <v>12</v>
      </c>
      <c r="I18" s="54"/>
      <c r="J18" s="54"/>
      <c r="K18" s="64">
        <f>B5</f>
        <v>7000</v>
      </c>
      <c r="L18" s="65"/>
    </row>
    <row r="19" spans="2:12" x14ac:dyDescent="0.3">
      <c r="B19" s="54" t="s">
        <v>7</v>
      </c>
      <c r="C19" s="54"/>
      <c r="D19" s="54"/>
      <c r="E19" s="55">
        <v>189.59</v>
      </c>
      <c r="F19" s="55"/>
      <c r="H19" s="54" t="s">
        <v>13</v>
      </c>
      <c r="I19" s="54"/>
      <c r="J19" s="54"/>
      <c r="K19" s="68">
        <f>I23*0.25</f>
        <v>607.20000000000005</v>
      </c>
      <c r="L19" s="68"/>
    </row>
    <row r="20" spans="2:12" x14ac:dyDescent="0.3">
      <c r="B20" s="54" t="s">
        <v>9</v>
      </c>
      <c r="C20" s="54"/>
      <c r="D20" s="54"/>
      <c r="E20" s="56">
        <f>B5-F12-(E18*E19)</f>
        <v>6028.91</v>
      </c>
      <c r="F20" s="57"/>
      <c r="H20" s="54" t="s">
        <v>9</v>
      </c>
      <c r="I20" s="54"/>
      <c r="J20" s="54"/>
      <c r="K20" s="56">
        <f>K18-K19</f>
        <v>6392.8</v>
      </c>
      <c r="L20" s="57"/>
    </row>
    <row r="22" spans="2:12" x14ac:dyDescent="0.3">
      <c r="B22" s="15" t="s">
        <v>0</v>
      </c>
      <c r="C22" s="15" t="s">
        <v>1</v>
      </c>
      <c r="D22" s="15" t="s">
        <v>2</v>
      </c>
      <c r="E22" s="26" t="s">
        <v>6</v>
      </c>
      <c r="F22" s="15" t="s">
        <v>4</v>
      </c>
      <c r="H22" s="15" t="s">
        <v>0</v>
      </c>
      <c r="I22" s="15" t="s">
        <v>1</v>
      </c>
      <c r="J22" s="15" t="s">
        <v>2</v>
      </c>
      <c r="K22" s="26" t="s">
        <v>6</v>
      </c>
      <c r="L22" s="15" t="s">
        <v>4</v>
      </c>
    </row>
    <row r="23" spans="2:12" x14ac:dyDescent="0.3">
      <c r="B23" s="8">
        <v>0</v>
      </c>
      <c r="C23" s="8">
        <v>2428.8000000000002</v>
      </c>
      <c r="D23" s="9">
        <v>0</v>
      </c>
      <c r="E23" s="10">
        <v>0</v>
      </c>
      <c r="F23" s="1">
        <v>0</v>
      </c>
      <c r="H23" s="8">
        <v>0</v>
      </c>
      <c r="I23" s="8">
        <v>2428.8000000000002</v>
      </c>
      <c r="J23" s="9">
        <v>0</v>
      </c>
      <c r="K23" s="10">
        <v>0</v>
      </c>
      <c r="L23" s="1">
        <v>0</v>
      </c>
    </row>
    <row r="24" spans="2:12" x14ac:dyDescent="0.3">
      <c r="B24" s="8">
        <v>2428.81</v>
      </c>
      <c r="C24" s="8">
        <v>2826.65</v>
      </c>
      <c r="D24" s="9">
        <v>7.4999999999999997E-2</v>
      </c>
      <c r="E24" s="10">
        <v>182.16</v>
      </c>
      <c r="F24" s="1">
        <f>IF(AND($E$20&gt;B24,$E$20&lt;C24),($E$20*D24)-E24,0)</f>
        <v>0</v>
      </c>
      <c r="H24" s="8">
        <v>2428.81</v>
      </c>
      <c r="I24" s="8">
        <v>2826.65</v>
      </c>
      <c r="J24" s="9">
        <v>7.4999999999999997E-2</v>
      </c>
      <c r="K24" s="10">
        <v>182.16</v>
      </c>
      <c r="L24" s="1">
        <f>IF(AND($K$20&gt;H24,$K$20&lt;I24),($K$20*J24)-K24,0)</f>
        <v>0</v>
      </c>
    </row>
    <row r="25" spans="2:12" x14ac:dyDescent="0.3">
      <c r="B25" s="8">
        <v>2826.66</v>
      </c>
      <c r="C25" s="8">
        <v>3751.05</v>
      </c>
      <c r="D25" s="9">
        <v>0.15</v>
      </c>
      <c r="E25" s="10">
        <v>394.16</v>
      </c>
      <c r="F25" s="1">
        <f>IF(AND($E$20&gt;B25,$E$20&lt;C25),($E$20*D25)-E25,0)</f>
        <v>0</v>
      </c>
      <c r="H25" s="8">
        <v>2826.66</v>
      </c>
      <c r="I25" s="8">
        <v>3751.05</v>
      </c>
      <c r="J25" s="9">
        <v>0.15</v>
      </c>
      <c r="K25" s="10">
        <v>394.16</v>
      </c>
      <c r="L25" s="1">
        <f>IF(AND($K$20&gt;H25,$K$20&lt;I25),($K$20*J25)-K25,0)</f>
        <v>0</v>
      </c>
    </row>
    <row r="26" spans="2:12" x14ac:dyDescent="0.3">
      <c r="B26" s="8">
        <v>3751.06</v>
      </c>
      <c r="C26" s="8">
        <v>4664.68</v>
      </c>
      <c r="D26" s="9">
        <v>0.22500000000000001</v>
      </c>
      <c r="E26" s="10">
        <v>675.49</v>
      </c>
      <c r="F26" s="1">
        <f>IF(AND($E$20&gt;B26,$E$20&lt;C26),($E$20*D26)-E26,0)</f>
        <v>0</v>
      </c>
      <c r="H26" s="8">
        <v>3751.06</v>
      </c>
      <c r="I26" s="8">
        <v>4664.68</v>
      </c>
      <c r="J26" s="9">
        <v>0.22500000000000001</v>
      </c>
      <c r="K26" s="10">
        <v>675.49</v>
      </c>
      <c r="L26" s="1">
        <f>IF(AND($K$20&gt;H26,$K$20&lt;I26),($K$20*J26)-K26,0)</f>
        <v>0</v>
      </c>
    </row>
    <row r="27" spans="2:12" x14ac:dyDescent="0.3">
      <c r="B27" s="8">
        <v>4664.6899999999996</v>
      </c>
      <c r="C27" s="8">
        <v>99999.99</v>
      </c>
      <c r="D27" s="9">
        <v>0.27500000000000002</v>
      </c>
      <c r="E27" s="10">
        <v>908.73</v>
      </c>
      <c r="F27" s="1">
        <f>IF(AND($E$20&gt;B27,$E$20&lt;C27),($E$20*D27)-E27,0)</f>
        <v>749.22025000000008</v>
      </c>
      <c r="H27" s="8">
        <v>4664.6899999999996</v>
      </c>
      <c r="I27" s="8">
        <v>99999.99</v>
      </c>
      <c r="J27" s="9">
        <v>0.27500000000000002</v>
      </c>
      <c r="K27" s="10">
        <v>908.73</v>
      </c>
      <c r="L27" s="1">
        <f>IF(AND($K$20&gt;H27,$K$20&lt;I27),($K$20*J27)-K27,0)</f>
        <v>849.29000000000019</v>
      </c>
    </row>
    <row r="28" spans="2:12" ht="15.6" x14ac:dyDescent="0.3">
      <c r="B28" s="58" t="s">
        <v>16</v>
      </c>
      <c r="C28" s="58"/>
      <c r="D28" s="58"/>
      <c r="E28" s="58"/>
      <c r="F28" s="14">
        <f>SUM(F23:F27)</f>
        <v>749.22025000000008</v>
      </c>
      <c r="H28" s="58" t="s">
        <v>17</v>
      </c>
      <c r="I28" s="58"/>
      <c r="J28" s="58"/>
      <c r="K28" s="58"/>
      <c r="L28" s="14">
        <f>SUM(L23:L27)</f>
        <v>849.29000000000019</v>
      </c>
    </row>
    <row r="30" spans="2:12" ht="6.9" customHeight="1" thickBot="1" x14ac:dyDescent="0.35">
      <c r="B30" s="51"/>
      <c r="C30" s="51"/>
      <c r="D30" s="51"/>
      <c r="E30" s="51"/>
      <c r="F30" s="51"/>
    </row>
    <row r="31" spans="2:12" ht="16.2" thickBot="1" x14ac:dyDescent="0.35">
      <c r="B31" s="66" t="s">
        <v>19</v>
      </c>
      <c r="C31" s="67"/>
      <c r="D31" s="67"/>
      <c r="E31" s="37" t="str">
        <f>IF(L28&gt;F28,"TRADICIONAL","SIMPLIFICADO")</f>
        <v>TRADICIONAL</v>
      </c>
      <c r="F31" s="20">
        <f>IF(E31="TRADICIONAL",F28,L28)</f>
        <v>749.22025000000008</v>
      </c>
    </row>
    <row r="32" spans="2:12" ht="18" customHeight="1" x14ac:dyDescent="0.3"/>
    <row r="33" spans="2:12" ht="24" customHeight="1" x14ac:dyDescent="0.3">
      <c r="B33" s="48" t="s">
        <v>24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2:12" ht="6.6" customHeight="1" x14ac:dyDescent="0.3"/>
    <row r="35" spans="2:12" ht="15.6" x14ac:dyDescent="0.3">
      <c r="B35" s="49" t="s">
        <v>27</v>
      </c>
      <c r="C35" s="49"/>
      <c r="D35" s="49"/>
      <c r="E35" s="49"/>
      <c r="F35" s="49"/>
      <c r="I35" s="23"/>
    </row>
    <row r="36" spans="2:12" ht="16.2" customHeight="1" x14ac:dyDescent="0.3">
      <c r="B36" s="33">
        <v>0</v>
      </c>
      <c r="C36" s="29">
        <v>5000</v>
      </c>
      <c r="D36" s="36"/>
      <c r="E36" s="34">
        <v>312.89</v>
      </c>
      <c r="F36" s="35"/>
      <c r="H36" s="72" t="s">
        <v>33</v>
      </c>
      <c r="I36" s="72"/>
      <c r="J36" s="72"/>
      <c r="K36" s="73">
        <f>IF(AND(B5&gt;=B37,B5&lt;=C37),978.62-0.133145*B5,IF(F31&lt;=E36,F31,IF(B5&gt;C37,"SEM REDUÇÃO")))</f>
        <v>46.604999999999905</v>
      </c>
    </row>
    <row r="37" spans="2:12" ht="19.8" customHeight="1" thickBot="1" x14ac:dyDescent="0.35">
      <c r="B37" s="29">
        <v>5000.01</v>
      </c>
      <c r="C37" s="29">
        <v>7350</v>
      </c>
      <c r="D37" s="43" t="s">
        <v>25</v>
      </c>
      <c r="E37" s="44"/>
      <c r="F37" s="45"/>
    </row>
    <row r="38" spans="2:12" ht="18.600000000000001" thickBot="1" x14ac:dyDescent="0.4">
      <c r="B38" s="31">
        <v>7350.01</v>
      </c>
      <c r="C38" s="31">
        <v>99999.99</v>
      </c>
      <c r="D38" s="46" t="s">
        <v>26</v>
      </c>
      <c r="E38" s="47"/>
      <c r="F38" s="32"/>
      <c r="H38" s="41" t="s">
        <v>29</v>
      </c>
      <c r="I38" s="42"/>
      <c r="J38" s="42"/>
      <c r="K38" s="38">
        <f>IF(B5&gt;C37,F31,IF(F31&lt;=E36,0,IF(F31&gt;E36,F31-(978.62-0.133145*B5))))</f>
        <v>702.61525000000017</v>
      </c>
    </row>
    <row r="43" spans="2:12" x14ac:dyDescent="0.3">
      <c r="B43" s="27"/>
      <c r="C43" s="27"/>
      <c r="D43" s="28"/>
    </row>
    <row r="44" spans="2:12" ht="15.6" x14ac:dyDescent="0.3">
      <c r="B44" s="27"/>
      <c r="C44" s="27"/>
      <c r="D44" s="30"/>
    </row>
  </sheetData>
  <mergeCells count="31">
    <mergeCell ref="B31:D31"/>
    <mergeCell ref="H28:K28"/>
    <mergeCell ref="H19:J19"/>
    <mergeCell ref="K19:L19"/>
    <mergeCell ref="H20:J20"/>
    <mergeCell ref="K20:L20"/>
    <mergeCell ref="H9:I9"/>
    <mergeCell ref="B12:E12"/>
    <mergeCell ref="B13:E13"/>
    <mergeCell ref="B17:F17"/>
    <mergeCell ref="B18:D18"/>
    <mergeCell ref="E18:F18"/>
    <mergeCell ref="H17:L17"/>
    <mergeCell ref="H18:J18"/>
    <mergeCell ref="K18:L18"/>
    <mergeCell ref="B15:L15"/>
    <mergeCell ref="B2:F2"/>
    <mergeCell ref="B30:F30"/>
    <mergeCell ref="B4:F4"/>
    <mergeCell ref="B5:F5"/>
    <mergeCell ref="B19:D19"/>
    <mergeCell ref="E19:F19"/>
    <mergeCell ref="B20:D20"/>
    <mergeCell ref="E20:F20"/>
    <mergeCell ref="B28:E28"/>
    <mergeCell ref="H38:J38"/>
    <mergeCell ref="D37:F37"/>
    <mergeCell ref="D38:E38"/>
    <mergeCell ref="B33:L33"/>
    <mergeCell ref="B35:F35"/>
    <mergeCell ref="H36:J3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L26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27BD-5029-4A7F-BCBC-F43DF20E83A6}">
  <sheetPr codeName="Planilha2">
    <tabColor rgb="FFFF0000"/>
  </sheetPr>
  <dimension ref="B1:L38"/>
  <sheetViews>
    <sheetView showGridLines="0" topLeftCell="A16" zoomScale="90" zoomScaleNormal="90" workbookViewId="0">
      <selection activeCell="B5" sqref="B5:F5"/>
    </sheetView>
  </sheetViews>
  <sheetFormatPr defaultRowHeight="14.4" x14ac:dyDescent="0.3"/>
  <cols>
    <col min="1" max="1" width="3" customWidth="1"/>
    <col min="2" max="2" width="12.6640625" bestFit="1" customWidth="1"/>
    <col min="3" max="3" width="13.88671875" bestFit="1" customWidth="1"/>
    <col min="4" max="4" width="8.5546875" bestFit="1" customWidth="1"/>
    <col min="5" max="5" width="13.33203125" customWidth="1"/>
    <col min="6" max="6" width="13.88671875" bestFit="1" customWidth="1"/>
    <col min="7" max="7" width="10.88671875" customWidth="1"/>
    <col min="8" max="8" width="17.88671875" bestFit="1" customWidth="1"/>
    <col min="9" max="9" width="13.88671875" bestFit="1" customWidth="1"/>
    <col min="10" max="10" width="10.44140625" customWidth="1"/>
    <col min="11" max="11" width="16.6640625" bestFit="1" customWidth="1"/>
    <col min="12" max="12" width="13.88671875" bestFit="1" customWidth="1"/>
  </cols>
  <sheetData>
    <row r="1" spans="2:12" ht="8.4" customHeight="1" x14ac:dyDescent="0.3"/>
    <row r="2" spans="2:12" ht="18.600000000000001" customHeight="1" x14ac:dyDescent="0.35">
      <c r="B2" s="50" t="s">
        <v>30</v>
      </c>
      <c r="C2" s="50"/>
      <c r="D2" s="50"/>
      <c r="E2" s="50"/>
      <c r="F2" s="50"/>
    </row>
    <row r="3" spans="2:12" ht="6.6" customHeight="1" x14ac:dyDescent="0.35">
      <c r="B3" s="18"/>
      <c r="C3" s="18"/>
      <c r="D3" s="18"/>
      <c r="E3" s="18"/>
      <c r="F3" s="18"/>
    </row>
    <row r="4" spans="2:12" ht="20.100000000000001" customHeight="1" x14ac:dyDescent="0.3">
      <c r="B4" s="52" t="s">
        <v>15</v>
      </c>
      <c r="C4" s="52"/>
      <c r="D4" s="52"/>
      <c r="E4" s="52"/>
      <c r="F4" s="52"/>
    </row>
    <row r="5" spans="2:12" x14ac:dyDescent="0.3">
      <c r="B5" s="53">
        <v>10000</v>
      </c>
      <c r="C5" s="53"/>
      <c r="D5" s="53"/>
      <c r="E5" s="53"/>
      <c r="F5" s="53"/>
      <c r="G5" s="3"/>
      <c r="H5" s="4"/>
      <c r="I5" s="6"/>
      <c r="J5" s="6"/>
      <c r="K5" s="6"/>
    </row>
    <row r="6" spans="2:12" ht="9" customHeight="1" x14ac:dyDescent="0.3">
      <c r="G6" s="3"/>
      <c r="I6" s="6"/>
      <c r="J6" s="6"/>
      <c r="K6" s="6"/>
    </row>
    <row r="7" spans="2:12" x14ac:dyDescent="0.3">
      <c r="B7" s="15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7"/>
    </row>
    <row r="8" spans="2:12" x14ac:dyDescent="0.3">
      <c r="B8" s="24">
        <v>0</v>
      </c>
      <c r="C8" s="24">
        <v>1621</v>
      </c>
      <c r="D8" s="25">
        <v>7.4999999999999997E-2</v>
      </c>
      <c r="E8" s="2"/>
      <c r="F8" s="2">
        <f>E8*D8</f>
        <v>0</v>
      </c>
    </row>
    <row r="9" spans="2:12" x14ac:dyDescent="0.3">
      <c r="B9" s="24">
        <v>1621.01</v>
      </c>
      <c r="C9" s="24">
        <v>2902.84</v>
      </c>
      <c r="D9" s="25">
        <v>0.09</v>
      </c>
      <c r="E9" s="2"/>
      <c r="F9" s="2">
        <f t="shared" ref="F9:F11" si="0">E9*D9</f>
        <v>0</v>
      </c>
      <c r="H9" s="59"/>
      <c r="I9" s="59"/>
    </row>
    <row r="10" spans="2:12" x14ac:dyDescent="0.3">
      <c r="B10" s="24">
        <v>2902.85</v>
      </c>
      <c r="C10" s="24">
        <v>4354.2700000000004</v>
      </c>
      <c r="D10" s="25">
        <v>0.12</v>
      </c>
      <c r="E10" s="2"/>
      <c r="F10" s="2">
        <f t="shared" si="0"/>
        <v>0</v>
      </c>
    </row>
    <row r="11" spans="2:12" x14ac:dyDescent="0.3">
      <c r="B11" s="24">
        <v>4354.28</v>
      </c>
      <c r="C11" s="40">
        <v>8475.5499999999993</v>
      </c>
      <c r="D11" s="25">
        <v>0.14000000000000001</v>
      </c>
      <c r="E11" s="2"/>
      <c r="F11" s="2">
        <f t="shared" si="0"/>
        <v>0</v>
      </c>
    </row>
    <row r="12" spans="2:12" x14ac:dyDescent="0.3">
      <c r="B12" s="60" t="s">
        <v>5</v>
      </c>
      <c r="C12" s="60"/>
      <c r="D12" s="60"/>
      <c r="E12" s="60"/>
      <c r="F12" s="39">
        <f>TRUNC(IF(B5&gt;C11,C11*0.11,B5*0.11),2)</f>
        <v>932.31</v>
      </c>
      <c r="G12" s="3"/>
      <c r="I12" s="6"/>
      <c r="J12" s="3"/>
    </row>
    <row r="13" spans="2:12" x14ac:dyDescent="0.3">
      <c r="B13" s="60" t="s">
        <v>10</v>
      </c>
      <c r="C13" s="60"/>
      <c r="D13" s="60"/>
      <c r="E13" s="60"/>
      <c r="F13" s="5">
        <f>F12/B5</f>
        <v>9.3230999999999994E-2</v>
      </c>
      <c r="G13" s="3"/>
      <c r="I13" s="7"/>
      <c r="J13" s="3"/>
    </row>
    <row r="14" spans="2:12" ht="21" customHeight="1" x14ac:dyDescent="0.3">
      <c r="B14" s="12"/>
      <c r="C14" s="12"/>
      <c r="D14" s="12"/>
      <c r="E14" s="12"/>
      <c r="F14" s="13"/>
      <c r="G14" s="3"/>
      <c r="I14" s="7"/>
      <c r="J14" s="3"/>
    </row>
    <row r="15" spans="2:12" ht="24" customHeight="1" x14ac:dyDescent="0.3">
      <c r="B15" s="69" t="s">
        <v>31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spans="2:12" ht="6.9" customHeight="1" x14ac:dyDescent="0.3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2:12" ht="19.5" customHeight="1" x14ac:dyDescent="0.3">
      <c r="B17" s="71" t="s">
        <v>14</v>
      </c>
      <c r="C17" s="71"/>
      <c r="D17" s="71"/>
      <c r="E17" s="71"/>
      <c r="F17" s="71"/>
      <c r="H17" s="71" t="s">
        <v>11</v>
      </c>
      <c r="I17" s="71"/>
      <c r="J17" s="71"/>
      <c r="K17" s="71"/>
      <c r="L17" s="71"/>
    </row>
    <row r="18" spans="2:12" x14ac:dyDescent="0.3">
      <c r="B18" s="54" t="s">
        <v>8</v>
      </c>
      <c r="C18" s="54"/>
      <c r="D18" s="54"/>
      <c r="E18" s="62">
        <v>2</v>
      </c>
      <c r="F18" s="63"/>
      <c r="H18" s="54" t="s">
        <v>12</v>
      </c>
      <c r="I18" s="54"/>
      <c r="J18" s="54"/>
      <c r="K18" s="64">
        <f>B5</f>
        <v>10000</v>
      </c>
      <c r="L18" s="65"/>
    </row>
    <row r="19" spans="2:12" x14ac:dyDescent="0.3">
      <c r="B19" s="54" t="s">
        <v>7</v>
      </c>
      <c r="C19" s="54"/>
      <c r="D19" s="54"/>
      <c r="E19" s="55">
        <v>189.59</v>
      </c>
      <c r="F19" s="55"/>
      <c r="H19" s="54" t="s">
        <v>13</v>
      </c>
      <c r="I19" s="54"/>
      <c r="J19" s="54"/>
      <c r="K19" s="68">
        <f>I23*0.25</f>
        <v>607.20000000000005</v>
      </c>
      <c r="L19" s="68"/>
    </row>
    <row r="20" spans="2:12" x14ac:dyDescent="0.3">
      <c r="B20" s="54" t="s">
        <v>9</v>
      </c>
      <c r="C20" s="54"/>
      <c r="D20" s="54"/>
      <c r="E20" s="56">
        <f>B5-F12-(E18*E19)</f>
        <v>8688.51</v>
      </c>
      <c r="F20" s="57"/>
      <c r="H20" s="54" t="s">
        <v>9</v>
      </c>
      <c r="I20" s="54"/>
      <c r="J20" s="54"/>
      <c r="K20" s="56">
        <f>K18-K19</f>
        <v>9392.7999999999993</v>
      </c>
      <c r="L20" s="57"/>
    </row>
    <row r="22" spans="2:12" x14ac:dyDescent="0.3">
      <c r="B22" s="15" t="s">
        <v>0</v>
      </c>
      <c r="C22" s="15" t="s">
        <v>1</v>
      </c>
      <c r="D22" s="15" t="s">
        <v>2</v>
      </c>
      <c r="E22" s="16" t="s">
        <v>6</v>
      </c>
      <c r="F22" s="15" t="s">
        <v>4</v>
      </c>
      <c r="H22" s="15" t="s">
        <v>0</v>
      </c>
      <c r="I22" s="15" t="s">
        <v>1</v>
      </c>
      <c r="J22" s="15" t="s">
        <v>2</v>
      </c>
      <c r="K22" s="16" t="s">
        <v>6</v>
      </c>
      <c r="L22" s="15" t="s">
        <v>4</v>
      </c>
    </row>
    <row r="23" spans="2:12" x14ac:dyDescent="0.3">
      <c r="B23" s="8">
        <v>0</v>
      </c>
      <c r="C23" s="8">
        <v>2428.8000000000002</v>
      </c>
      <c r="D23" s="9">
        <v>0</v>
      </c>
      <c r="E23" s="10">
        <v>0</v>
      </c>
      <c r="F23" s="1">
        <v>0</v>
      </c>
      <c r="H23" s="8">
        <v>0</v>
      </c>
      <c r="I23" s="8">
        <v>2428.8000000000002</v>
      </c>
      <c r="J23" s="9">
        <v>0</v>
      </c>
      <c r="K23" s="10">
        <v>0</v>
      </c>
      <c r="L23" s="1">
        <v>0</v>
      </c>
    </row>
    <row r="24" spans="2:12" x14ac:dyDescent="0.3">
      <c r="B24" s="8">
        <v>2428.81</v>
      </c>
      <c r="C24" s="8">
        <v>2826.65</v>
      </c>
      <c r="D24" s="9">
        <v>7.4999999999999997E-2</v>
      </c>
      <c r="E24" s="10">
        <v>182.16</v>
      </c>
      <c r="F24" s="1">
        <f>IF(AND($E$20&gt;B24,$E$20&lt;C24),($E$20*D24)-E24,0)</f>
        <v>0</v>
      </c>
      <c r="H24" s="8">
        <v>2428.81</v>
      </c>
      <c r="I24" s="8">
        <v>2826.65</v>
      </c>
      <c r="J24" s="9">
        <v>7.4999999999999997E-2</v>
      </c>
      <c r="K24" s="10">
        <v>182.16</v>
      </c>
      <c r="L24" s="1">
        <f>IF(AND($K$20&gt;H24,$K$20&lt;I24),($K$20*J24)-K24,0)</f>
        <v>0</v>
      </c>
    </row>
    <row r="25" spans="2:12" x14ac:dyDescent="0.3">
      <c r="B25" s="8">
        <v>2826.66</v>
      </c>
      <c r="C25" s="8">
        <v>3751.05</v>
      </c>
      <c r="D25" s="9">
        <v>0.15</v>
      </c>
      <c r="E25" s="10">
        <v>394.16</v>
      </c>
      <c r="F25" s="1">
        <f>IF(AND($E$20&gt;B25,$E$20&lt;C25),($E$20*D25)-E25,0)</f>
        <v>0</v>
      </c>
      <c r="H25" s="8">
        <v>2826.66</v>
      </c>
      <c r="I25" s="8">
        <v>3751.05</v>
      </c>
      <c r="J25" s="9">
        <v>0.15</v>
      </c>
      <c r="K25" s="10">
        <v>394.16</v>
      </c>
      <c r="L25" s="1">
        <f>IF(AND($K$20&gt;H25,$K$20&lt;I25),($K$20*J25)-K25,0)</f>
        <v>0</v>
      </c>
    </row>
    <row r="26" spans="2:12" x14ac:dyDescent="0.3">
      <c r="B26" s="8">
        <v>3751.06</v>
      </c>
      <c r="C26" s="8">
        <v>4664.68</v>
      </c>
      <c r="D26" s="9">
        <v>0.22500000000000001</v>
      </c>
      <c r="E26" s="10">
        <v>675.49</v>
      </c>
      <c r="F26" s="1">
        <f>IF(AND($E$20&gt;B26,$E$20&lt;C26),($E$20*D26)-E26,0)</f>
        <v>0</v>
      </c>
      <c r="H26" s="8">
        <v>3751.06</v>
      </c>
      <c r="I26" s="8">
        <v>4664.68</v>
      </c>
      <c r="J26" s="9">
        <v>0.22500000000000001</v>
      </c>
      <c r="K26" s="10">
        <v>675.49</v>
      </c>
      <c r="L26" s="1">
        <f>IF(AND($K$20&gt;H26,$K$20&lt;I26),($K$20*J26)-K26,0)</f>
        <v>0</v>
      </c>
    </row>
    <row r="27" spans="2:12" x14ac:dyDescent="0.3">
      <c r="B27" s="8">
        <v>4664.6899999999996</v>
      </c>
      <c r="C27" s="8">
        <v>99999.99</v>
      </c>
      <c r="D27" s="9">
        <v>0.27500000000000002</v>
      </c>
      <c r="E27" s="10">
        <v>908.73</v>
      </c>
      <c r="F27" s="1">
        <f>IF(AND($E$20&gt;B27,$E$20&lt;C27),($E$20*D27)-E27,0)</f>
        <v>1480.6102500000002</v>
      </c>
      <c r="H27" s="8">
        <v>4664.6899999999996</v>
      </c>
      <c r="I27" s="8">
        <v>99999.99</v>
      </c>
      <c r="J27" s="9">
        <v>0.27500000000000002</v>
      </c>
      <c r="K27" s="10">
        <v>908.73</v>
      </c>
      <c r="L27" s="1">
        <f>IF(AND($K$20&gt;H27,$K$20&lt;I27),($K$20*J27)-K27,0)</f>
        <v>1674.29</v>
      </c>
    </row>
    <row r="28" spans="2:12" ht="15.6" x14ac:dyDescent="0.3">
      <c r="B28" s="58" t="s">
        <v>16</v>
      </c>
      <c r="C28" s="58"/>
      <c r="D28" s="58"/>
      <c r="E28" s="58"/>
      <c r="F28" s="14">
        <f>SUM(F23:F27)</f>
        <v>1480.6102500000002</v>
      </c>
      <c r="H28" s="58" t="s">
        <v>17</v>
      </c>
      <c r="I28" s="58"/>
      <c r="J28" s="58"/>
      <c r="K28" s="58"/>
      <c r="L28" s="14">
        <f>SUM(L23:L27)</f>
        <v>1674.29</v>
      </c>
    </row>
    <row r="30" spans="2:12" ht="8.4" customHeight="1" thickBot="1" x14ac:dyDescent="0.35">
      <c r="B30" s="70"/>
      <c r="C30" s="70"/>
      <c r="D30" s="70"/>
      <c r="E30" s="70"/>
      <c r="F30" s="70"/>
    </row>
    <row r="31" spans="2:12" ht="16.2" thickBot="1" x14ac:dyDescent="0.35">
      <c r="B31" s="66" t="s">
        <v>19</v>
      </c>
      <c r="C31" s="67"/>
      <c r="D31" s="67"/>
      <c r="E31" s="37" t="str">
        <f>IF(L28&gt;F28,"TRADICIONAL","SIMPLIFICADO")</f>
        <v>TRADICIONAL</v>
      </c>
      <c r="F31" s="20">
        <f>IF(E31="TRADICIONAL",F28,L28)</f>
        <v>1480.6102500000002</v>
      </c>
    </row>
    <row r="32" spans="2:12" ht="21" customHeight="1" x14ac:dyDescent="0.3"/>
    <row r="33" spans="2:12" ht="24" customHeight="1" x14ac:dyDescent="0.3">
      <c r="B33" s="69" t="s">
        <v>24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</row>
    <row r="34" spans="2:12" ht="6.6" customHeight="1" x14ac:dyDescent="0.3"/>
    <row r="35" spans="2:12" ht="15.6" x14ac:dyDescent="0.3">
      <c r="B35" s="49" t="s">
        <v>27</v>
      </c>
      <c r="C35" s="49"/>
      <c r="D35" s="49"/>
      <c r="E35" s="49"/>
      <c r="F35" s="49"/>
      <c r="I35" s="23"/>
    </row>
    <row r="36" spans="2:12" ht="15.6" x14ac:dyDescent="0.3">
      <c r="B36" s="33">
        <v>0</v>
      </c>
      <c r="C36" s="29">
        <v>5000</v>
      </c>
      <c r="D36" s="36"/>
      <c r="E36" s="34">
        <v>312.89</v>
      </c>
      <c r="F36" s="35"/>
      <c r="H36" s="72" t="s">
        <v>33</v>
      </c>
      <c r="I36" s="72"/>
      <c r="J36" s="72"/>
      <c r="K36" s="73" t="str">
        <f>IF(AND(B5&gt;=B37,B5&lt;=C37),978.62-0.133145*B5,IF(F31&lt;=E36,F31,IF(B5&gt;C37,"SEM REDUÇÃO")))</f>
        <v>SEM REDUÇÃO</v>
      </c>
    </row>
    <row r="37" spans="2:12" ht="18" customHeight="1" thickBot="1" x14ac:dyDescent="0.35">
      <c r="B37" s="29">
        <v>5000.01</v>
      </c>
      <c r="C37" s="29">
        <v>7350</v>
      </c>
      <c r="D37" s="43" t="s">
        <v>25</v>
      </c>
      <c r="E37" s="44"/>
      <c r="F37" s="45"/>
    </row>
    <row r="38" spans="2:12" ht="18.600000000000001" thickBot="1" x14ac:dyDescent="0.4">
      <c r="B38" s="31">
        <v>7350.01</v>
      </c>
      <c r="C38" s="31">
        <v>99999.99</v>
      </c>
      <c r="D38" s="46" t="s">
        <v>26</v>
      </c>
      <c r="E38" s="47"/>
      <c r="F38" s="32"/>
      <c r="H38" s="41" t="s">
        <v>29</v>
      </c>
      <c r="I38" s="42"/>
      <c r="J38" s="42"/>
      <c r="K38" s="38">
        <f>IF(B5&gt;C37,F31,IF(F31&lt;=E36,0,IF(F31&gt;E36,F31-(978.62-0.133145*B5))))</f>
        <v>1480.6102500000002</v>
      </c>
    </row>
  </sheetData>
  <mergeCells count="31">
    <mergeCell ref="B31:D31"/>
    <mergeCell ref="B2:F2"/>
    <mergeCell ref="B4:F4"/>
    <mergeCell ref="B5:F5"/>
    <mergeCell ref="B18:D18"/>
    <mergeCell ref="E18:F18"/>
    <mergeCell ref="H9:I9"/>
    <mergeCell ref="B12:E12"/>
    <mergeCell ref="B15:L15"/>
    <mergeCell ref="B17:F17"/>
    <mergeCell ref="H17:L17"/>
    <mergeCell ref="B13:E13"/>
    <mergeCell ref="H18:J18"/>
    <mergeCell ref="K18:L18"/>
    <mergeCell ref="B28:E28"/>
    <mergeCell ref="H28:K28"/>
    <mergeCell ref="B30:F30"/>
    <mergeCell ref="B19:D19"/>
    <mergeCell ref="E19:F19"/>
    <mergeCell ref="H19:J19"/>
    <mergeCell ref="K19:L19"/>
    <mergeCell ref="B20:D20"/>
    <mergeCell ref="E20:F20"/>
    <mergeCell ref="H20:J20"/>
    <mergeCell ref="K20:L20"/>
    <mergeCell ref="B33:L33"/>
    <mergeCell ref="B35:F35"/>
    <mergeCell ref="D37:F37"/>
    <mergeCell ref="H38:J38"/>
    <mergeCell ref="D38:E38"/>
    <mergeCell ref="H36:J3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MENU INICIAL</vt:lpstr>
      <vt:lpstr>INSS E IRRF (EMPREGADO)</vt:lpstr>
      <vt:lpstr>INSS E IRRF (SÓCIO - AUTÔNOMO)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Lucio Antonino</cp:lastModifiedBy>
  <dcterms:created xsi:type="dcterms:W3CDTF">2020-02-14T15:11:16Z</dcterms:created>
  <dcterms:modified xsi:type="dcterms:W3CDTF">2026-01-23T18:55:25Z</dcterms:modified>
</cp:coreProperties>
</file>